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88" activeTab="0"/>
  </bookViews>
  <sheets>
    <sheet name="Plan1" sheetId="1" r:id="rId1"/>
    <sheet name="mem. calc." sheetId="2" r:id="rId2"/>
    <sheet name="cronograma" sheetId="3" r:id="rId3"/>
    <sheet name="BDI" sheetId="4" r:id="rId4"/>
  </sheets>
  <definedNames>
    <definedName name="_xlnm.Print_Area" localSheetId="1">'mem. calc.'!$B$2:$F$35</definedName>
    <definedName name="_xlnm.Print_Area" localSheetId="0">'Plan1'!$B$2:$I$38</definedName>
  </definedNames>
  <calcPr fullCalcOnLoad="1"/>
</workbook>
</file>

<file path=xl/sharedStrings.xml><?xml version="1.0" encoding="utf-8"?>
<sst xmlns="http://schemas.openxmlformats.org/spreadsheetml/2006/main" count="181" uniqueCount="149">
  <si>
    <t>Memória de Cálculo</t>
  </si>
  <si>
    <t>m2</t>
  </si>
  <si>
    <t>m3</t>
  </si>
  <si>
    <t>Obra:</t>
  </si>
  <si>
    <t>Local :</t>
  </si>
  <si>
    <t>unid</t>
  </si>
  <si>
    <t>Data:</t>
  </si>
  <si>
    <t>Ton x Km</t>
  </si>
  <si>
    <t>m3 x Km</t>
  </si>
  <si>
    <t>1- Sreviços Preliminares:</t>
  </si>
  <si>
    <t xml:space="preserve">Ton </t>
  </si>
  <si>
    <t>Volume total dos Agregados -------&gt;</t>
  </si>
  <si>
    <t>Peso total do Material Betuminoso -------&gt;</t>
  </si>
  <si>
    <t>m3 x km</t>
  </si>
  <si>
    <t>Recuperação de Vias Urbanas  - Tapa-buracos com PMF (Pré-misturado a Frio)</t>
  </si>
  <si>
    <t>1- Mobilização e desmobilização</t>
  </si>
  <si>
    <t>3- Transportes:</t>
  </si>
  <si>
    <t>1- Transporte de Material Betuminoso:</t>
  </si>
  <si>
    <t>2- Transporte do Agregado:</t>
  </si>
  <si>
    <t>2- Placa de obra em chapa metálica</t>
  </si>
  <si>
    <t>2- Pavimentação:</t>
  </si>
  <si>
    <t xml:space="preserve">3- Execução de pintura de ligação mat. Betuminoso = (igual área de imprimação)  </t>
  </si>
  <si>
    <t xml:space="preserve">2- Execução de imprimação = (igual área de demolição)  </t>
  </si>
  <si>
    <t>4- Execução de tapa buraco tipo (remendo Profundo) com PMF espessura 6,0 cm</t>
  </si>
  <si>
    <t>PREFEITURA MUNICIPAL DE BOTUMIRIM</t>
  </si>
  <si>
    <t>PREFEITURA MUNICIPAL BOTUMIRIM</t>
  </si>
  <si>
    <t>19 de feverreiro de 2020</t>
  </si>
  <si>
    <t>PLANILHA ORÇAMENTÁRIA DE CUSTOS</t>
  </si>
  <si>
    <t>FOLHA Nº: 01/01</t>
  </si>
  <si>
    <t>OBRA: RECUPERAÇÃO DE VIAS URBANAS COM PMF (PRÉ-MISTURADO A FRIO) - TAPA BURACOS</t>
  </si>
  <si>
    <t xml:space="preserve">FORMA DE EXECUÇÃO: </t>
  </si>
  <si>
    <t>(    )</t>
  </si>
  <si>
    <t>DIRETA</t>
  </si>
  <si>
    <t>(  X   )</t>
  </si>
  <si>
    <t>INDIRETA</t>
  </si>
  <si>
    <t>PRAZO DE EXECUÇÃO: 30 DIAS</t>
  </si>
  <si>
    <t>LDI</t>
  </si>
  <si>
    <t>ITEM</t>
  </si>
  <si>
    <t>CÓDIGO</t>
  </si>
  <si>
    <t>DESCRIÇÃO</t>
  </si>
  <si>
    <t>UNIDADE</t>
  </si>
  <si>
    <t>QUANTIDADE</t>
  </si>
  <si>
    <t>PREÇO UNITÁRIO S/ LDI</t>
  </si>
  <si>
    <t>PREÇO UNITÁRIO C/ LDI</t>
  </si>
  <si>
    <t>PREÇO TOTAL</t>
  </si>
  <si>
    <t>1.00</t>
  </si>
  <si>
    <t>SERVIÇOS PRELIMENARES:</t>
  </si>
  <si>
    <t>1.01</t>
  </si>
  <si>
    <t>MOB-DES-010</t>
  </si>
  <si>
    <t xml:space="preserve">Mobilização de desmobilizção, instalção do cantaeiro de obras  de obra </t>
  </si>
  <si>
    <t>unid.</t>
  </si>
  <si>
    <t>1.02</t>
  </si>
  <si>
    <t>IIO-PLA-005</t>
  </si>
  <si>
    <t>Sub-total ---------&gt;</t>
  </si>
  <si>
    <t>2.00</t>
  </si>
  <si>
    <t>PAVIMENTAÇÃO:</t>
  </si>
  <si>
    <t>2.01</t>
  </si>
  <si>
    <t>DEM-PIS-070</t>
  </si>
  <si>
    <t>Demolição de pavimento asfáltico com equipamento pneumático e serra de disco, incluindo limpeza e afastamento</t>
  </si>
  <si>
    <t>2.02</t>
  </si>
  <si>
    <t>OBR-VIA-160</t>
  </si>
  <si>
    <t>Imprimação dos trechos recuperados, com CM-30, incluso fornecimento do material, excluso tranporte do CM-30</t>
  </si>
  <si>
    <t>2.03</t>
  </si>
  <si>
    <t>OBR-VIA-165</t>
  </si>
  <si>
    <t>Execução de pintura de ligação com  material betuminoso</t>
  </si>
  <si>
    <t>2.04</t>
  </si>
  <si>
    <t>OBR-VIA-190</t>
  </si>
  <si>
    <t>Execução de tapa buraco tipo remendo profundo, com PMF (pré-misturado a frio), incluindo o fornecimento do material betuminoso e agregados</t>
  </si>
  <si>
    <t>3.00</t>
  </si>
  <si>
    <t>TRANSPORTES:</t>
  </si>
  <si>
    <t>3.01</t>
  </si>
  <si>
    <t>OBR-VIA-435</t>
  </si>
  <si>
    <t>Transporte de material betuminoso desde o fornecedor até o local da obra DMT = 650,0 km</t>
  </si>
  <si>
    <t>Ton x km</t>
  </si>
  <si>
    <t>3.02</t>
  </si>
  <si>
    <t>OBR-VIA-365</t>
  </si>
  <si>
    <t>Transporte de agregado DMT de 30,0  a 50,0 Km (DMT=180,0 Km)</t>
  </si>
  <si>
    <t>3.03</t>
  </si>
  <si>
    <t>OBR-VIA-375</t>
  </si>
  <si>
    <t xml:space="preserve">Transporte de PMF (massa pronta, da usina até a obra) DMT de 00 a 10 Km DMT= 1,0 Km </t>
  </si>
  <si>
    <t>TOTAL GERAL DA OBRA</t>
  </si>
  <si>
    <t>DATA: 19/02/2020</t>
  </si>
  <si>
    <t>Ana Pereira Neta - Prefeita Municipal de Botumirim</t>
  </si>
  <si>
    <t>Jonas Cezar Pereira - eng civil CREA 211570/D</t>
  </si>
  <si>
    <t>REFERÊNCIA: SETOP NORTE - AGOS - 2019 SEM DESONERAÇÃO</t>
  </si>
  <si>
    <t>.= (450,00 x 0,06 m) =</t>
  </si>
  <si>
    <t>Imprimação: CM-30 = 0,0012 x 450,00 =</t>
  </si>
  <si>
    <t>Pintura Ligação: RR-2C = 0,0005 x 3450,00 =</t>
  </si>
  <si>
    <t>Pre-misturado a Frio (PMF): RL-1C = 0,17 x 27,00 =</t>
  </si>
  <si>
    <t>Transporte material betuminoso (DMT= 603 Km) = 3,57 x 650 =</t>
  </si>
  <si>
    <t>Areia: = 0,1930 x 27,00 =</t>
  </si>
  <si>
    <t>Brita: = 1,1670 x 27,00 =</t>
  </si>
  <si>
    <t>Transporte dos agregados (DMT = 180 Km) = 36,72 x 180 =</t>
  </si>
  <si>
    <t>3- Transporte da Massa Pronta (PMF) (DMT= 1,0 Km): = 27 x 1,0 =</t>
  </si>
  <si>
    <t>Placa da obra padrão Prefeitura Municipal de Botumirim  (1,50x3,0m)</t>
  </si>
  <si>
    <t xml:space="preserve">1- Demolição de pavimento com equipamento pneumático </t>
  </si>
  <si>
    <t>Ruas diveras na sede e distritos do Município de Botumirim/MG</t>
  </si>
  <si>
    <t>LOCAL: RUAS DIVERSAS DA SEDE E DISTRITOS DO MUNICÍPIO DE BOTUMIRIM - MG</t>
  </si>
  <si>
    <t xml:space="preserve">Obs. O local da aplicação será por toda a cidade e distritos conforme determinado pela administração </t>
  </si>
  <si>
    <t>o local da aplicação será em toda a cidade e distritos conforme determinação da administração.</t>
  </si>
  <si>
    <t>CRONOGRAMA FÍSICO-FINANCEIRO</t>
  </si>
  <si>
    <t>PREFEITURA MUNICIPAL DE BOTUMIRIM-MG</t>
  </si>
  <si>
    <t xml:space="preserve">VALOR DO CONTRATO:  </t>
  </si>
  <si>
    <t>ETAPAS/DESCRIÇÃO</t>
  </si>
  <si>
    <t>FÍSICO/ FINANCEIRO</t>
  </si>
  <si>
    <t>TOTAL  ETAPAS</t>
  </si>
  <si>
    <t>MÊS 1</t>
  </si>
  <si>
    <t>MÊS 2</t>
  </si>
  <si>
    <t>MÊS 3</t>
  </si>
  <si>
    <t>MÊS 4</t>
  </si>
  <si>
    <t>Físico %</t>
  </si>
  <si>
    <t>Financeiro</t>
  </si>
  <si>
    <t>TOTAL</t>
  </si>
  <si>
    <t>Observações:</t>
  </si>
  <si>
    <t>JONAS CEZAR PEREIRA - ENGENHEIRO CIVIL</t>
  </si>
  <si>
    <t>CREA 215.570/D</t>
  </si>
  <si>
    <t>ANA PEREIRA NETA - PREFEITA MUNICIPAL</t>
  </si>
  <si>
    <t>DATA: fev 2020</t>
  </si>
  <si>
    <t>PRAZO DA OBRA: 02 meses</t>
  </si>
  <si>
    <t xml:space="preserve">DETALHAMENTO DO BDI </t>
  </si>
  <si>
    <t>SERVIÇOS PARA RODOVIAS E FERROVIAS DE ACORDO COM ACÓRDÃO TCU</t>
  </si>
  <si>
    <t xml:space="preserve"> </t>
  </si>
  <si>
    <t>SIGLA</t>
  </si>
  <si>
    <t>COMPOSIÇÃO DO BDI:</t>
  </si>
  <si>
    <t>PERCENTUAIS (%)</t>
  </si>
  <si>
    <t>TAXA DE TRIBUTOS</t>
  </si>
  <si>
    <t>PIS =</t>
  </si>
  <si>
    <t>AC</t>
  </si>
  <si>
    <t xml:space="preserve">ADMINISTRAÇÃO CENTRAL </t>
  </si>
  <si>
    <t>CONFINS =</t>
  </si>
  <si>
    <t>S</t>
  </si>
  <si>
    <t>TAXA DE SEGUROS</t>
  </si>
  <si>
    <t>ISS=</t>
  </si>
  <si>
    <t>G</t>
  </si>
  <si>
    <t>TAXA DE GARANTIAS</t>
  </si>
  <si>
    <t>R</t>
  </si>
  <si>
    <t xml:space="preserve">TAXA DE RISCOS </t>
  </si>
  <si>
    <t>DF</t>
  </si>
  <si>
    <t xml:space="preserve">TAXA DE DESPESAS/FINANCEIRAS </t>
  </si>
  <si>
    <t>I =</t>
  </si>
  <si>
    <t>L</t>
  </si>
  <si>
    <t>TAXA DE LUCROS/REMUNERAÇÃO</t>
  </si>
  <si>
    <t>I</t>
  </si>
  <si>
    <t>CPRB</t>
  </si>
  <si>
    <t>BDI=</t>
  </si>
  <si>
    <t>BDI % = (1+(AC+S+G+R))*(1+DF)*(1+L)/(1-(I+CPRB)</t>
  </si>
  <si>
    <r>
      <rPr>
        <b/>
        <sz val="8"/>
        <rFont val="Arial"/>
        <family val="2"/>
      </rPr>
      <t>ISS</t>
    </r>
    <r>
      <rPr>
        <sz val="8"/>
        <rFont val="Arial"/>
        <family val="2"/>
      </rPr>
      <t xml:space="preserve"> - CONSIDERADO </t>
    </r>
    <r>
      <rPr>
        <b/>
        <sz val="8"/>
        <rFont val="Arial"/>
        <family val="2"/>
      </rPr>
      <t>3%</t>
    </r>
    <r>
      <rPr>
        <sz val="8"/>
        <rFont val="Arial"/>
        <family val="2"/>
      </rPr>
      <t xml:space="preserve"> DA ALÍQUOTA (BOTUMIRIM </t>
    </r>
    <r>
      <rPr>
        <b/>
        <sz val="8"/>
        <rFont val="Arial"/>
        <family val="2"/>
      </rPr>
      <t xml:space="preserve">- </t>
    </r>
    <r>
      <rPr>
        <sz val="8"/>
        <rFont val="Arial"/>
        <family val="2"/>
      </rPr>
      <t>MG)</t>
    </r>
  </si>
  <si>
    <t>Jonas Cezar Pereira</t>
  </si>
  <si>
    <t>Eng.° civil CREA 211/570/D</t>
  </si>
</sst>
</file>

<file path=xl/styles.xml><?xml version="1.0" encoding="utf-8"?>
<styleSheet xmlns="http://schemas.openxmlformats.org/spreadsheetml/2006/main">
  <numFmts count="4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##,###,##0.000\ "/>
    <numFmt numFmtId="179" formatCode="###,###,##0.00\ "/>
    <numFmt numFmtId="180" formatCode="0.0"/>
    <numFmt numFmtId="181" formatCode="#,##0.000_);\(#,##0.000\)"/>
    <numFmt numFmtId="182" formatCode="#,##0.000"/>
    <numFmt numFmtId="183" formatCode="0.0%"/>
    <numFmt numFmtId="184" formatCode="0_);\(0\)"/>
    <numFmt numFmtId="185" formatCode="###,###,##0.00"/>
    <numFmt numFmtId="186" formatCode="######0.000000"/>
    <numFmt numFmtId="187" formatCode="#0.00"/>
    <numFmt numFmtId="188" formatCode="####0.000000"/>
    <numFmt numFmtId="189" formatCode="#,###,##0.000"/>
    <numFmt numFmtId="190" formatCode="0.00000"/>
    <numFmt numFmtId="191" formatCode="0.000000"/>
    <numFmt numFmtId="192" formatCode="0.0000"/>
    <numFmt numFmtId="193" formatCode="0.000"/>
    <numFmt numFmtId="194" formatCode="#,##0.00;[Red]#,##0.00"/>
    <numFmt numFmtId="195" formatCode="#,##0.0"/>
    <numFmt numFmtId="196" formatCode="&quot;Sim&quot;;&quot;Sim&quot;;&quot;Não&quot;"/>
    <numFmt numFmtId="197" formatCode="&quot;Verdadeiro&quot;;&quot;Verdadeiro&quot;;&quot;Falso&quot;"/>
    <numFmt numFmtId="198" formatCode="&quot;Ativar&quot;;&quot;Ativar&quot;;&quot;Desativar&quot;"/>
    <numFmt numFmtId="199" formatCode="[$€-2]\ #,##0.00_);[Red]\([$€-2]\ #,##0.00\)"/>
    <numFmt numFmtId="200" formatCode="&quot;R$ &quot;#,##0.00"/>
    <numFmt numFmtId="201" formatCode="#,##0.0;[Red]#,##0.0"/>
    <numFmt numFmtId="202" formatCode="&quot;R$&quot;\ #,##0.0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/>
      <top style="hair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2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10" fontId="4" fillId="0" borderId="14" xfId="49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5" xfId="0" applyBorder="1" applyAlignment="1">
      <alignment horizontal="center"/>
    </xf>
    <xf numFmtId="0" fontId="1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4" fontId="0" fillId="0" borderId="17" xfId="0" applyNumberFormat="1" applyBorder="1" applyAlignment="1">
      <alignment/>
    </xf>
    <xf numFmtId="0" fontId="0" fillId="0" borderId="18" xfId="0" applyBorder="1" applyAlignment="1">
      <alignment horizontal="center"/>
    </xf>
    <xf numFmtId="0" fontId="1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4" fontId="7" fillId="0" borderId="18" xfId="0" applyNumberFormat="1" applyFont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2" fontId="6" fillId="0" borderId="29" xfId="52" applyNumberFormat="1" applyFont="1" applyFill="1" applyBorder="1" applyAlignment="1">
      <alignment horizontal="center" vertical="center" wrapText="1"/>
    </xf>
    <xf numFmtId="4" fontId="6" fillId="0" borderId="29" xfId="0" applyNumberFormat="1" applyFont="1" applyBorder="1" applyAlignment="1">
      <alignment horizontal="right" vertical="center" wrapText="1"/>
    </xf>
    <xf numFmtId="0" fontId="5" fillId="0" borderId="29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2" fontId="6" fillId="0" borderId="30" xfId="52" applyNumberFormat="1" applyFont="1" applyFill="1" applyBorder="1" applyAlignment="1">
      <alignment horizontal="center" vertical="center" wrapText="1"/>
    </xf>
    <xf numFmtId="4" fontId="6" fillId="0" borderId="30" xfId="0" applyNumberFormat="1" applyFont="1" applyBorder="1" applyAlignment="1">
      <alignment horizontal="right" vertical="center" wrapText="1"/>
    </xf>
    <xf numFmtId="4" fontId="6" fillId="0" borderId="31" xfId="0" applyNumberFormat="1" applyFont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right" vertical="center" wrapText="1"/>
    </xf>
    <xf numFmtId="0" fontId="6" fillId="0" borderId="24" xfId="0" applyFont="1" applyBorder="1" applyAlignment="1">
      <alignment horizontal="center" vertical="center" wrapText="1"/>
    </xf>
    <xf numFmtId="4" fontId="5" fillId="0" borderId="32" xfId="0" applyNumberFormat="1" applyFont="1" applyBorder="1" applyAlignment="1">
      <alignment horizontal="right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center" wrapText="1"/>
    </xf>
    <xf numFmtId="2" fontId="6" fillId="0" borderId="34" xfId="52" applyNumberFormat="1" applyFont="1" applyFill="1" applyBorder="1" applyAlignment="1">
      <alignment horizontal="center" vertical="center" wrapText="1"/>
    </xf>
    <xf numFmtId="4" fontId="6" fillId="0" borderId="34" xfId="0" applyNumberFormat="1" applyFont="1" applyFill="1" applyBorder="1" applyAlignment="1">
      <alignment horizontal="right" vertical="center" wrapText="1"/>
    </xf>
    <xf numFmtId="4" fontId="6" fillId="0" borderId="34" xfId="0" applyNumberFormat="1" applyFont="1" applyBorder="1" applyAlignment="1">
      <alignment horizontal="right" vertical="center" wrapText="1"/>
    </xf>
    <xf numFmtId="4" fontId="6" fillId="0" borderId="35" xfId="0" applyNumberFormat="1" applyFont="1" applyBorder="1" applyAlignment="1">
      <alignment horizontal="right" vertical="center" wrapText="1"/>
    </xf>
    <xf numFmtId="4" fontId="5" fillId="0" borderId="36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37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33" borderId="38" xfId="0" applyFont="1" applyFill="1" applyBorder="1" applyAlignment="1">
      <alignment vertical="center"/>
    </xf>
    <xf numFmtId="0" fontId="1" fillId="33" borderId="39" xfId="0" applyFont="1" applyFill="1" applyBorder="1" applyAlignment="1">
      <alignment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/>
    </xf>
    <xf numFmtId="49" fontId="10" fillId="33" borderId="43" xfId="0" applyNumberFormat="1" applyFont="1" applyFill="1" applyBorder="1" applyAlignment="1">
      <alignment horizontal="center" vertical="top" wrapText="1"/>
    </xf>
    <xf numFmtId="10" fontId="10" fillId="33" borderId="43" xfId="0" applyNumberFormat="1" applyFont="1" applyFill="1" applyBorder="1" applyAlignment="1">
      <alignment horizontal="right" vertical="center" wrapText="1"/>
    </xf>
    <xf numFmtId="10" fontId="10" fillId="33" borderId="43" xfId="0" applyNumberFormat="1" applyFont="1" applyFill="1" applyBorder="1" applyAlignment="1">
      <alignment vertical="center" wrapText="1"/>
    </xf>
    <xf numFmtId="10" fontId="11" fillId="33" borderId="44" xfId="52" applyNumberFormat="1" applyFont="1" applyFill="1" applyBorder="1" applyAlignment="1">
      <alignment vertical="center" wrapText="1"/>
    </xf>
    <xf numFmtId="49" fontId="10" fillId="33" borderId="45" xfId="0" applyNumberFormat="1" applyFont="1" applyFill="1" applyBorder="1" applyAlignment="1">
      <alignment horizontal="center" vertical="top" wrapText="1"/>
    </xf>
    <xf numFmtId="4" fontId="12" fillId="33" borderId="45" xfId="0" applyNumberFormat="1" applyFont="1" applyFill="1" applyBorder="1" applyAlignment="1" applyProtection="1">
      <alignment horizontal="right" vertical="center" wrapText="1"/>
      <protection locked="0"/>
    </xf>
    <xf numFmtId="4" fontId="10" fillId="33" borderId="45" xfId="0" applyNumberFormat="1" applyFont="1" applyFill="1" applyBorder="1" applyAlignment="1">
      <alignment vertical="center" wrapText="1"/>
    </xf>
    <xf numFmtId="4" fontId="10" fillId="33" borderId="46" xfId="0" applyNumberFormat="1" applyFont="1" applyFill="1" applyBorder="1" applyAlignment="1">
      <alignment vertical="center" wrapText="1"/>
    </xf>
    <xf numFmtId="10" fontId="10" fillId="33" borderId="44" xfId="0" applyNumberFormat="1" applyFont="1" applyFill="1" applyBorder="1" applyAlignment="1">
      <alignment vertical="center" wrapText="1"/>
    </xf>
    <xf numFmtId="10" fontId="10" fillId="33" borderId="45" xfId="0" applyNumberFormat="1" applyFont="1" applyFill="1" applyBorder="1" applyAlignment="1">
      <alignment vertical="center" wrapText="1"/>
    </xf>
    <xf numFmtId="49" fontId="12" fillId="33" borderId="47" xfId="0" applyNumberFormat="1" applyFont="1" applyFill="1" applyBorder="1" applyAlignment="1">
      <alignment horizontal="center" vertical="top" wrapText="1"/>
    </xf>
    <xf numFmtId="10" fontId="12" fillId="33" borderId="34" xfId="0" applyNumberFormat="1" applyFont="1" applyFill="1" applyBorder="1" applyAlignment="1">
      <alignment horizontal="right" vertical="center" wrapText="1"/>
    </xf>
    <xf numFmtId="10" fontId="12" fillId="33" borderId="34" xfId="0" applyNumberFormat="1" applyFont="1" applyFill="1" applyBorder="1" applyAlignment="1">
      <alignment vertical="center" wrapText="1"/>
    </xf>
    <xf numFmtId="10" fontId="12" fillId="33" borderId="47" xfId="0" applyNumberFormat="1" applyFont="1" applyFill="1" applyBorder="1" applyAlignment="1">
      <alignment vertical="center" wrapText="1"/>
    </xf>
    <xf numFmtId="10" fontId="12" fillId="33" borderId="48" xfId="0" applyNumberFormat="1" applyFont="1" applyFill="1" applyBorder="1" applyAlignment="1">
      <alignment vertical="center" wrapText="1"/>
    </xf>
    <xf numFmtId="49" fontId="12" fillId="33" borderId="49" xfId="0" applyNumberFormat="1" applyFont="1" applyFill="1" applyBorder="1" applyAlignment="1">
      <alignment horizontal="center" vertical="top" wrapText="1"/>
    </xf>
    <xf numFmtId="202" fontId="13" fillId="0" borderId="50" xfId="0" applyNumberFormat="1" applyFont="1" applyBorder="1" applyAlignment="1">
      <alignment horizontal="right" vertical="center"/>
    </xf>
    <xf numFmtId="4" fontId="1" fillId="33" borderId="50" xfId="0" applyNumberFormat="1" applyFont="1" applyFill="1" applyBorder="1" applyAlignment="1">
      <alignment vertical="center"/>
    </xf>
    <xf numFmtId="4" fontId="1" fillId="33" borderId="51" xfId="0" applyNumberFormat="1" applyFont="1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 wrapText="1"/>
    </xf>
    <xf numFmtId="10" fontId="50" fillId="33" borderId="0" xfId="0" applyNumberFormat="1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1" fillId="33" borderId="22" xfId="0" applyFont="1" applyFill="1" applyBorder="1" applyAlignment="1">
      <alignment wrapText="1"/>
    </xf>
    <xf numFmtId="0" fontId="0" fillId="0" borderId="52" xfId="0" applyBorder="1" applyAlignment="1">
      <alignment vertical="center"/>
    </xf>
    <xf numFmtId="0" fontId="1" fillId="33" borderId="0" xfId="0" applyFont="1" applyFill="1" applyBorder="1" applyAlignment="1">
      <alignment wrapText="1"/>
    </xf>
    <xf numFmtId="0" fontId="1" fillId="33" borderId="52" xfId="0" applyFont="1" applyFill="1" applyBorder="1" applyAlignment="1">
      <alignment wrapText="1"/>
    </xf>
    <xf numFmtId="10" fontId="0" fillId="0" borderId="0" xfId="0" applyNumberFormat="1" applyBorder="1" applyAlignment="1">
      <alignment vertical="center"/>
    </xf>
    <xf numFmtId="0" fontId="1" fillId="33" borderId="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22" xfId="0" applyFont="1" applyFill="1" applyBorder="1" applyAlignment="1">
      <alignment/>
    </xf>
    <xf numFmtId="0" fontId="2" fillId="0" borderId="53" xfId="0" applyFont="1" applyBorder="1" applyAlignment="1">
      <alignment horizontal="center" vertical="center"/>
    </xf>
    <xf numFmtId="0" fontId="0" fillId="33" borderId="0" xfId="0" applyFill="1" applyBorder="1" applyAlignment="1">
      <alignment wrapText="1"/>
    </xf>
    <xf numFmtId="0" fontId="2" fillId="0" borderId="0" xfId="0" applyFont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0" fillId="0" borderId="52" xfId="0" applyBorder="1" applyAlignment="1">
      <alignment horizontal="center" vertical="center"/>
    </xf>
    <xf numFmtId="0" fontId="13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right"/>
    </xf>
    <xf numFmtId="0" fontId="11" fillId="33" borderId="16" xfId="0" applyFont="1" applyFill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11" fillId="33" borderId="17" xfId="0" applyFont="1" applyFill="1" applyBorder="1" applyAlignment="1">
      <alignment wrapText="1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9" xfId="0" applyFont="1" applyBorder="1" applyAlignment="1">
      <alignment/>
    </xf>
    <xf numFmtId="0" fontId="0" fillId="0" borderId="54" xfId="0" applyBorder="1" applyAlignment="1">
      <alignment/>
    </xf>
    <xf numFmtId="0" fontId="2" fillId="0" borderId="15" xfId="0" applyFont="1" applyBorder="1" applyAlignment="1">
      <alignment/>
    </xf>
    <xf numFmtId="0" fontId="0" fillId="0" borderId="29" xfId="0" applyBorder="1" applyAlignment="1">
      <alignment/>
    </xf>
    <xf numFmtId="0" fontId="0" fillId="0" borderId="41" xfId="0" applyBorder="1" applyAlignment="1">
      <alignment/>
    </xf>
    <xf numFmtId="10" fontId="0" fillId="0" borderId="32" xfId="50" applyNumberFormat="1" applyFont="1" applyBorder="1" applyAlignment="1">
      <alignment horizontal="right"/>
    </xf>
    <xf numFmtId="10" fontId="0" fillId="0" borderId="29" xfId="50" applyNumberFormat="1" applyFont="1" applyBorder="1" applyAlignment="1">
      <alignment/>
    </xf>
    <xf numFmtId="10" fontId="0" fillId="34" borderId="32" xfId="50" applyNumberFormat="1" applyFont="1" applyFill="1" applyBorder="1" applyAlignment="1">
      <alignment horizontal="right"/>
    </xf>
    <xf numFmtId="10" fontId="0" fillId="0" borderId="29" xfId="50" applyNumberFormat="1" applyFont="1" applyBorder="1" applyAlignment="1">
      <alignment/>
    </xf>
    <xf numFmtId="10" fontId="0" fillId="0" borderId="15" xfId="0" applyNumberFormat="1" applyBorder="1" applyAlignment="1">
      <alignment/>
    </xf>
    <xf numFmtId="10" fontId="0" fillId="0" borderId="29" xfId="50" applyNumberFormat="1" applyFont="1" applyFill="1" applyBorder="1" applyAlignment="1">
      <alignment/>
    </xf>
    <xf numFmtId="10" fontId="0" fillId="0" borderId="32" xfId="0" applyNumberFormat="1" applyBorder="1" applyAlignment="1">
      <alignment/>
    </xf>
    <xf numFmtId="10" fontId="1" fillId="0" borderId="0" xfId="5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55" xfId="0" applyBorder="1" applyAlignment="1">
      <alignment/>
    </xf>
    <xf numFmtId="0" fontId="0" fillId="0" borderId="52" xfId="0" applyBorder="1" applyAlignment="1">
      <alignment/>
    </xf>
    <xf numFmtId="0" fontId="6" fillId="0" borderId="22" xfId="0" applyFont="1" applyBorder="1" applyAlignment="1">
      <alignment vertical="center"/>
    </xf>
    <xf numFmtId="0" fontId="7" fillId="0" borderId="22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56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left" vertical="center"/>
    </xf>
    <xf numFmtId="0" fontId="4" fillId="0" borderId="6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61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62" xfId="0" applyFont="1" applyBorder="1" applyAlignment="1">
      <alignment horizontal="right" vertical="center" wrapText="1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left" vertical="top"/>
    </xf>
    <xf numFmtId="0" fontId="4" fillId="0" borderId="39" xfId="0" applyFont="1" applyFill="1" applyBorder="1" applyAlignment="1">
      <alignment horizontal="left" vertical="top"/>
    </xf>
    <xf numFmtId="0" fontId="4" fillId="0" borderId="64" xfId="0" applyFont="1" applyFill="1" applyBorder="1" applyAlignment="1">
      <alignment horizontal="left" vertical="top"/>
    </xf>
    <xf numFmtId="0" fontId="4" fillId="0" borderId="30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54" xfId="0" applyFont="1" applyFill="1" applyBorder="1" applyAlignment="1">
      <alignment horizontal="left" vertical="top"/>
    </xf>
    <xf numFmtId="0" fontId="1" fillId="0" borderId="29" xfId="0" applyFont="1" applyFill="1" applyBorder="1" applyAlignment="1">
      <alignment horizontal="left" vertical="center"/>
    </xf>
    <xf numFmtId="0" fontId="1" fillId="0" borderId="65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2" xfId="0" applyBorder="1" applyAlignment="1">
      <alignment horizontal="center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66" xfId="0" applyFont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67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33" borderId="68" xfId="0" applyFont="1" applyFill="1" applyBorder="1" applyAlignment="1">
      <alignment horizontal="center" vertical="center" wrapText="1"/>
    </xf>
    <xf numFmtId="0" fontId="1" fillId="33" borderId="69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 vertical="center"/>
    </xf>
    <xf numFmtId="0" fontId="0" fillId="33" borderId="45" xfId="0" applyFill="1" applyBorder="1" applyAlignment="1">
      <alignment vertical="center" wrapText="1"/>
    </xf>
    <xf numFmtId="0" fontId="8" fillId="0" borderId="6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1" fillId="33" borderId="63" xfId="0" applyFont="1" applyFill="1" applyBorder="1" applyAlignment="1">
      <alignment horizontal="left" vertical="center"/>
    </xf>
    <xf numFmtId="0" fontId="1" fillId="33" borderId="64" xfId="0" applyFont="1" applyFill="1" applyBorder="1" applyAlignment="1">
      <alignment horizontal="left" vertical="center"/>
    </xf>
    <xf numFmtId="202" fontId="1" fillId="33" borderId="39" xfId="0" applyNumberFormat="1" applyFont="1" applyFill="1" applyBorder="1" applyAlignment="1" applyProtection="1">
      <alignment horizontal="left" vertical="center"/>
      <protection locked="0"/>
    </xf>
    <xf numFmtId="202" fontId="1" fillId="33" borderId="64" xfId="0" applyNumberFormat="1" applyFont="1" applyFill="1" applyBorder="1" applyAlignment="1" applyProtection="1">
      <alignment horizontal="left" vertical="center"/>
      <protection locked="0"/>
    </xf>
    <xf numFmtId="0" fontId="1" fillId="33" borderId="38" xfId="0" applyFont="1" applyFill="1" applyBorder="1" applyAlignment="1">
      <alignment horizontal="center" vertical="center"/>
    </xf>
    <xf numFmtId="0" fontId="1" fillId="33" borderId="66" xfId="0" applyFont="1" applyFill="1" applyBorder="1" applyAlignment="1">
      <alignment horizontal="center" vertical="center"/>
    </xf>
    <xf numFmtId="0" fontId="1" fillId="33" borderId="70" xfId="0" applyFont="1" applyFill="1" applyBorder="1" applyAlignment="1">
      <alignment horizontal="left" vertical="center" wrapText="1"/>
    </xf>
    <xf numFmtId="0" fontId="1" fillId="33" borderId="71" xfId="0" applyFont="1" applyFill="1" applyBorder="1" applyAlignment="1">
      <alignment horizontal="left" vertical="center" wrapText="1"/>
    </xf>
    <xf numFmtId="0" fontId="1" fillId="33" borderId="67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67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72" xfId="0" applyFont="1" applyFill="1" applyBorder="1" applyAlignment="1">
      <alignment horizontal="center" vertical="center" wrapText="1"/>
    </xf>
    <xf numFmtId="0" fontId="1" fillId="33" borderId="59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6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Porcentagem 2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dxfs count="2">
    <dxf>
      <font>
        <color indexed="8"/>
      </font>
      <fill>
        <patternFill>
          <bgColor indexed="8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1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2" max="2" width="4.7109375" style="0" customWidth="1"/>
    <col min="3" max="3" width="10.7109375" style="0" customWidth="1"/>
    <col min="4" max="4" width="52.57421875" style="0" customWidth="1"/>
    <col min="5" max="5" width="8.7109375" style="0" customWidth="1"/>
    <col min="6" max="6" width="12.28125" style="0" customWidth="1"/>
    <col min="7" max="7" width="10.7109375" style="0" customWidth="1"/>
    <col min="8" max="8" width="11.57421875" style="0" customWidth="1"/>
    <col min="9" max="9" width="11.28125" style="0" customWidth="1"/>
    <col min="11" max="11" width="10.28125" style="0" customWidth="1"/>
  </cols>
  <sheetData>
    <row r="1" ht="13.5" thickBot="1"/>
    <row r="2" spans="2:9" ht="13.5" thickBot="1">
      <c r="B2" s="185" t="s">
        <v>27</v>
      </c>
      <c r="C2" s="186"/>
      <c r="D2" s="186"/>
      <c r="E2" s="186"/>
      <c r="F2" s="186"/>
      <c r="G2" s="186"/>
      <c r="H2" s="186"/>
      <c r="I2" s="187"/>
    </row>
    <row r="3" spans="2:9" ht="13.5" thickBot="1">
      <c r="B3" s="7"/>
      <c r="C3" s="7"/>
      <c r="D3" s="7"/>
      <c r="E3" s="7"/>
      <c r="F3" s="7"/>
      <c r="G3" s="7"/>
      <c r="H3" s="7"/>
      <c r="I3" s="7"/>
    </row>
    <row r="4" spans="2:9" ht="12.75">
      <c r="B4" s="188" t="s">
        <v>24</v>
      </c>
      <c r="C4" s="189"/>
      <c r="D4" s="189"/>
      <c r="E4" s="189"/>
      <c r="F4" s="190"/>
      <c r="G4" s="191" t="s">
        <v>28</v>
      </c>
      <c r="H4" s="192"/>
      <c r="I4" s="193"/>
    </row>
    <row r="5" spans="2:9" ht="12.75">
      <c r="B5" s="194" t="s">
        <v>29</v>
      </c>
      <c r="C5" s="195"/>
      <c r="D5" s="195"/>
      <c r="E5" s="195"/>
      <c r="F5" s="196"/>
      <c r="G5" s="197" t="s">
        <v>81</v>
      </c>
      <c r="H5" s="198"/>
      <c r="I5" s="199"/>
    </row>
    <row r="6" spans="2:9" ht="12.75">
      <c r="B6" s="167" t="s">
        <v>97</v>
      </c>
      <c r="C6" s="168"/>
      <c r="D6" s="168"/>
      <c r="E6" s="169"/>
      <c r="F6" s="200" t="s">
        <v>30</v>
      </c>
      <c r="G6" s="201"/>
      <c r="H6" s="201"/>
      <c r="I6" s="202"/>
    </row>
    <row r="7" spans="2:9" ht="12.75">
      <c r="B7" s="167" t="s">
        <v>84</v>
      </c>
      <c r="C7" s="168"/>
      <c r="D7" s="168"/>
      <c r="E7" s="169"/>
      <c r="F7" s="170" t="s">
        <v>31</v>
      </c>
      <c r="G7" s="172" t="s">
        <v>32</v>
      </c>
      <c r="H7" s="8" t="s">
        <v>33</v>
      </c>
      <c r="I7" s="9" t="s">
        <v>34</v>
      </c>
    </row>
    <row r="8" spans="2:9" ht="13.5" thickBot="1">
      <c r="B8" s="174" t="s">
        <v>35</v>
      </c>
      <c r="C8" s="175"/>
      <c r="D8" s="175"/>
      <c r="E8" s="176"/>
      <c r="F8" s="171"/>
      <c r="G8" s="173"/>
      <c r="H8" s="10" t="s">
        <v>36</v>
      </c>
      <c r="I8" s="11">
        <v>0.2645</v>
      </c>
    </row>
    <row r="9" spans="2:9" ht="13.5" thickBot="1">
      <c r="B9" s="177"/>
      <c r="C9" s="177"/>
      <c r="D9" s="177"/>
      <c r="E9" s="177"/>
      <c r="F9" s="177"/>
      <c r="G9" s="177"/>
      <c r="H9" s="177"/>
      <c r="I9" s="177"/>
    </row>
    <row r="10" spans="2:9" ht="39" thickBot="1">
      <c r="B10" s="52" t="s">
        <v>37</v>
      </c>
      <c r="C10" s="53" t="s">
        <v>38</v>
      </c>
      <c r="D10" s="53" t="s">
        <v>39</v>
      </c>
      <c r="E10" s="53" t="s">
        <v>40</v>
      </c>
      <c r="F10" s="53" t="s">
        <v>41</v>
      </c>
      <c r="G10" s="54" t="s">
        <v>42</v>
      </c>
      <c r="H10" s="54" t="s">
        <v>43</v>
      </c>
      <c r="I10" s="55" t="s">
        <v>44</v>
      </c>
    </row>
    <row r="11" spans="2:9" ht="12.75">
      <c r="B11" s="66"/>
      <c r="C11" s="67"/>
      <c r="D11" s="68"/>
      <c r="E11" s="69"/>
      <c r="F11" s="70"/>
      <c r="G11" s="70"/>
      <c r="H11" s="70"/>
      <c r="I11" s="71"/>
    </row>
    <row r="12" spans="2:9" ht="12.75">
      <c r="B12" s="72" t="s">
        <v>45</v>
      </c>
      <c r="C12" s="57"/>
      <c r="D12" s="60" t="s">
        <v>46</v>
      </c>
      <c r="E12" s="58"/>
      <c r="F12" s="59"/>
      <c r="G12" s="59"/>
      <c r="H12" s="59"/>
      <c r="I12" s="73"/>
    </row>
    <row r="13" spans="2:9" ht="22.5">
      <c r="B13" s="74" t="s">
        <v>47</v>
      </c>
      <c r="C13" s="62" t="s">
        <v>48</v>
      </c>
      <c r="D13" s="63" t="s">
        <v>49</v>
      </c>
      <c r="E13" s="58" t="s">
        <v>50</v>
      </c>
      <c r="F13" s="59">
        <f>'mem. calc.'!E11</f>
        <v>1</v>
      </c>
      <c r="G13" s="59">
        <v>2000</v>
      </c>
      <c r="H13" s="59">
        <f>G13*1.2645</f>
        <v>2529</v>
      </c>
      <c r="I13" s="73">
        <f>ROUND(F13*H13,2)</f>
        <v>2529</v>
      </c>
    </row>
    <row r="14" spans="2:9" ht="12.75">
      <c r="B14" s="74" t="s">
        <v>51</v>
      </c>
      <c r="C14" s="64" t="s">
        <v>52</v>
      </c>
      <c r="D14" s="63" t="s">
        <v>94</v>
      </c>
      <c r="E14" s="58" t="s">
        <v>50</v>
      </c>
      <c r="F14" s="59">
        <f>'mem. calc.'!E12</f>
        <v>1</v>
      </c>
      <c r="G14" s="59">
        <v>1110.65</v>
      </c>
      <c r="H14" s="59">
        <f aca="true" t="shared" si="0" ref="H14:H27">G14*1.2645</f>
        <v>1404.416925</v>
      </c>
      <c r="I14" s="73">
        <f>ROUND(F14*H14,2)</f>
        <v>1404.42</v>
      </c>
    </row>
    <row r="15" spans="2:9" ht="12.75">
      <c r="B15" s="74"/>
      <c r="C15" s="64"/>
      <c r="D15" s="65" t="s">
        <v>53</v>
      </c>
      <c r="E15" s="58"/>
      <c r="F15" s="59"/>
      <c r="G15" s="59"/>
      <c r="H15" s="59"/>
      <c r="I15" s="75">
        <f>SUM(I13:I14)</f>
        <v>3933.42</v>
      </c>
    </row>
    <row r="16" spans="2:9" ht="12.75">
      <c r="B16" s="74"/>
      <c r="C16" s="61"/>
      <c r="D16" s="63"/>
      <c r="E16" s="58"/>
      <c r="F16" s="59"/>
      <c r="G16" s="59"/>
      <c r="H16" s="59"/>
      <c r="I16" s="73"/>
    </row>
    <row r="17" spans="2:9" ht="12.75">
      <c r="B17" s="72" t="s">
        <v>54</v>
      </c>
      <c r="C17" s="56"/>
      <c r="D17" s="60" t="s">
        <v>55</v>
      </c>
      <c r="E17" s="61"/>
      <c r="F17" s="59"/>
      <c r="G17" s="59"/>
      <c r="H17" s="59"/>
      <c r="I17" s="73"/>
    </row>
    <row r="18" spans="2:9" ht="22.5">
      <c r="B18" s="74" t="s">
        <v>56</v>
      </c>
      <c r="C18" s="61" t="s">
        <v>57</v>
      </c>
      <c r="D18" s="63" t="s">
        <v>58</v>
      </c>
      <c r="E18" s="61" t="s">
        <v>1</v>
      </c>
      <c r="F18" s="59">
        <f>'mem. calc.'!E15</f>
        <v>450</v>
      </c>
      <c r="G18" s="59">
        <v>7.92</v>
      </c>
      <c r="H18" s="59">
        <f t="shared" si="0"/>
        <v>10.01484</v>
      </c>
      <c r="I18" s="73">
        <v>4504.5</v>
      </c>
    </row>
    <row r="19" spans="2:9" ht="22.5">
      <c r="B19" s="74" t="s">
        <v>59</v>
      </c>
      <c r="C19" s="61" t="s">
        <v>60</v>
      </c>
      <c r="D19" s="63" t="s">
        <v>61</v>
      </c>
      <c r="E19" s="61" t="s">
        <v>1</v>
      </c>
      <c r="F19" s="59">
        <f>'mem. calc.'!E16</f>
        <v>450</v>
      </c>
      <c r="G19" s="59">
        <v>6.64</v>
      </c>
      <c r="H19" s="59">
        <f t="shared" si="0"/>
        <v>8.396279999999999</v>
      </c>
      <c r="I19" s="73">
        <v>3780</v>
      </c>
    </row>
    <row r="20" spans="2:9" ht="12.75">
      <c r="B20" s="74" t="s">
        <v>62</v>
      </c>
      <c r="C20" s="61" t="s">
        <v>63</v>
      </c>
      <c r="D20" s="63" t="s">
        <v>64</v>
      </c>
      <c r="E20" s="61" t="s">
        <v>1</v>
      </c>
      <c r="F20" s="59">
        <f>'mem. calc.'!E17</f>
        <v>450</v>
      </c>
      <c r="G20" s="59">
        <v>1.4</v>
      </c>
      <c r="H20" s="59">
        <f t="shared" si="0"/>
        <v>1.7702999999999998</v>
      </c>
      <c r="I20" s="73">
        <v>796.5</v>
      </c>
    </row>
    <row r="21" spans="2:9" ht="33.75">
      <c r="B21" s="74" t="s">
        <v>65</v>
      </c>
      <c r="C21" s="61" t="s">
        <v>66</v>
      </c>
      <c r="D21" s="63" t="s">
        <v>67</v>
      </c>
      <c r="E21" s="58" t="s">
        <v>2</v>
      </c>
      <c r="F21" s="59">
        <f>'mem. calc.'!E19</f>
        <v>27</v>
      </c>
      <c r="G21" s="59">
        <v>507.36</v>
      </c>
      <c r="H21" s="59">
        <f t="shared" si="0"/>
        <v>641.55672</v>
      </c>
      <c r="I21" s="73">
        <v>17322.12</v>
      </c>
    </row>
    <row r="22" spans="2:9" ht="12.75">
      <c r="B22" s="74"/>
      <c r="C22" s="61"/>
      <c r="D22" s="65" t="s">
        <v>53</v>
      </c>
      <c r="E22" s="58"/>
      <c r="F22" s="59"/>
      <c r="G22" s="59"/>
      <c r="H22" s="59"/>
      <c r="I22" s="75">
        <f>SUM(I18:I21)</f>
        <v>26403.12</v>
      </c>
    </row>
    <row r="23" spans="2:9" ht="12.75">
      <c r="B23" s="72"/>
      <c r="C23" s="57"/>
      <c r="D23" s="60"/>
      <c r="E23" s="58"/>
      <c r="F23" s="59"/>
      <c r="G23" s="59"/>
      <c r="H23" s="59"/>
      <c r="I23" s="73"/>
    </row>
    <row r="24" spans="2:9" ht="12.75">
      <c r="B24" s="72" t="s">
        <v>68</v>
      </c>
      <c r="C24" s="56"/>
      <c r="D24" s="60" t="s">
        <v>69</v>
      </c>
      <c r="E24" s="58"/>
      <c r="F24" s="59"/>
      <c r="G24" s="59"/>
      <c r="H24" s="59"/>
      <c r="I24" s="73"/>
    </row>
    <row r="25" spans="2:9" ht="22.5">
      <c r="B25" s="74" t="s">
        <v>70</v>
      </c>
      <c r="C25" s="64" t="s">
        <v>71</v>
      </c>
      <c r="D25" s="63" t="s">
        <v>72</v>
      </c>
      <c r="E25" s="58" t="s">
        <v>73</v>
      </c>
      <c r="F25" s="59">
        <f>'mem. calc.'!E27</f>
        <v>3480.7500000000005</v>
      </c>
      <c r="G25" s="59">
        <v>0.48</v>
      </c>
      <c r="H25" s="59">
        <f t="shared" si="0"/>
        <v>0.6069599999999999</v>
      </c>
      <c r="I25" s="73">
        <v>2123.26</v>
      </c>
    </row>
    <row r="26" spans="2:9" ht="12.75">
      <c r="B26" s="74" t="s">
        <v>74</v>
      </c>
      <c r="C26" s="64" t="s">
        <v>75</v>
      </c>
      <c r="D26" s="63" t="s">
        <v>76</v>
      </c>
      <c r="E26" s="58" t="s">
        <v>13</v>
      </c>
      <c r="F26" s="59">
        <f>'mem. calc.'!E32</f>
        <v>6609.599999999999</v>
      </c>
      <c r="G26" s="59">
        <v>0.77</v>
      </c>
      <c r="H26" s="59">
        <f t="shared" si="0"/>
        <v>0.973665</v>
      </c>
      <c r="I26" s="73">
        <v>6411.31</v>
      </c>
    </row>
    <row r="27" spans="2:9" ht="22.5">
      <c r="B27" s="74" t="s">
        <v>77</v>
      </c>
      <c r="C27" s="64" t="s">
        <v>78</v>
      </c>
      <c r="D27" s="63" t="s">
        <v>79</v>
      </c>
      <c r="E27" s="58" t="s">
        <v>13</v>
      </c>
      <c r="F27" s="59">
        <f>'mem. calc.'!E34</f>
        <v>27</v>
      </c>
      <c r="G27" s="59">
        <v>1.68</v>
      </c>
      <c r="H27" s="59">
        <f>G27*1.2645</f>
        <v>2.12436</v>
      </c>
      <c r="I27" s="73">
        <v>57.24</v>
      </c>
    </row>
    <row r="28" spans="2:9" ht="12.75">
      <c r="B28" s="74"/>
      <c r="C28" s="64"/>
      <c r="D28" s="65" t="s">
        <v>53</v>
      </c>
      <c r="E28" s="58"/>
      <c r="F28" s="59"/>
      <c r="G28" s="59"/>
      <c r="H28" s="59"/>
      <c r="I28" s="75">
        <f>SUM(I25:I27)</f>
        <v>8591.81</v>
      </c>
    </row>
    <row r="29" spans="2:9" ht="12.75">
      <c r="B29" s="74"/>
      <c r="C29" s="64"/>
      <c r="D29" s="65"/>
      <c r="E29" s="58"/>
      <c r="F29" s="59"/>
      <c r="G29" s="59"/>
      <c r="H29" s="59"/>
      <c r="I29" s="75"/>
    </row>
    <row r="30" spans="2:9" ht="12.75">
      <c r="B30" s="74"/>
      <c r="C30" s="64"/>
      <c r="D30" s="63"/>
      <c r="E30" s="58"/>
      <c r="F30" s="59"/>
      <c r="G30" s="59"/>
      <c r="H30" s="59"/>
      <c r="I30" s="73"/>
    </row>
    <row r="31" spans="2:9" ht="13.5" thickBot="1">
      <c r="B31" s="76"/>
      <c r="C31" s="77"/>
      <c r="D31" s="78"/>
      <c r="E31" s="79"/>
      <c r="F31" s="80"/>
      <c r="G31" s="81"/>
      <c r="H31" s="81"/>
      <c r="I31" s="82"/>
    </row>
    <row r="32" spans="2:11" ht="13.5" thickBot="1">
      <c r="B32" s="178" t="s">
        <v>80</v>
      </c>
      <c r="C32" s="179"/>
      <c r="D32" s="179"/>
      <c r="E32" s="179"/>
      <c r="F32" s="179"/>
      <c r="G32" s="179"/>
      <c r="H32" s="180"/>
      <c r="I32" s="83">
        <f>SUM(I13:I28)/2</f>
        <v>38928.350000000006</v>
      </c>
      <c r="K32" s="3">
        <f>I28+I22+I15</f>
        <v>38928.35</v>
      </c>
    </row>
    <row r="33" spans="2:9" ht="12.75">
      <c r="B33" s="43"/>
      <c r="C33" s="44"/>
      <c r="D33" s="44"/>
      <c r="E33" s="44"/>
      <c r="F33" s="44"/>
      <c r="G33" s="44"/>
      <c r="H33" s="44"/>
      <c r="I33" s="45"/>
    </row>
    <row r="34" spans="2:9" ht="12.75">
      <c r="B34" s="46"/>
      <c r="C34" s="12"/>
      <c r="D34" s="12"/>
      <c r="E34" s="12"/>
      <c r="F34" s="12"/>
      <c r="G34" s="12"/>
      <c r="H34" s="12"/>
      <c r="I34" s="47"/>
    </row>
    <row r="35" spans="2:9" ht="12.75">
      <c r="B35" s="46"/>
      <c r="C35" s="12"/>
      <c r="D35" s="12"/>
      <c r="E35" s="12"/>
      <c r="F35" s="12"/>
      <c r="G35" s="12"/>
      <c r="H35" s="12"/>
      <c r="I35" s="47"/>
    </row>
    <row r="36" spans="2:9" ht="12.75" customHeight="1">
      <c r="B36" s="46"/>
      <c r="C36" s="12"/>
      <c r="D36" s="12" t="s">
        <v>82</v>
      </c>
      <c r="E36" s="12"/>
      <c r="F36" s="183" t="s">
        <v>83</v>
      </c>
      <c r="G36" s="183"/>
      <c r="H36" s="183"/>
      <c r="I36" s="184"/>
    </row>
    <row r="37" spans="2:9" ht="12.75">
      <c r="B37" s="48"/>
      <c r="C37" s="13"/>
      <c r="D37" s="13"/>
      <c r="E37" s="13"/>
      <c r="F37" s="13"/>
      <c r="G37" s="13"/>
      <c r="H37" s="13"/>
      <c r="I37" s="49"/>
    </row>
    <row r="38" spans="2:9" ht="13.5" thickBot="1">
      <c r="B38" s="181" t="s">
        <v>98</v>
      </c>
      <c r="C38" s="182"/>
      <c r="D38" s="182"/>
      <c r="E38" s="182"/>
      <c r="F38" s="182"/>
      <c r="G38" s="182"/>
      <c r="H38" s="50"/>
      <c r="I38" s="51"/>
    </row>
    <row r="39" spans="2:9" ht="12.75">
      <c r="B39" s="14"/>
      <c r="C39" s="166"/>
      <c r="D39" s="166"/>
      <c r="E39" s="14"/>
      <c r="F39" s="166"/>
      <c r="G39" s="166"/>
      <c r="H39" s="15"/>
      <c r="I39" s="14"/>
    </row>
    <row r="40" spans="2:9" ht="12.75">
      <c r="B40" s="16"/>
      <c r="C40" s="16"/>
      <c r="D40" s="16"/>
      <c r="E40" s="16"/>
      <c r="F40" s="16"/>
      <c r="G40" s="16"/>
      <c r="H40" s="16"/>
      <c r="I40" s="16"/>
    </row>
    <row r="41" spans="2:9" ht="12.75">
      <c r="B41" s="16"/>
      <c r="C41" s="16"/>
      <c r="D41" s="16"/>
      <c r="E41" s="16"/>
      <c r="F41" s="16"/>
      <c r="G41" s="16"/>
      <c r="H41" s="16"/>
      <c r="I41" s="16"/>
    </row>
  </sheetData>
  <sheetProtection/>
  <mergeCells count="17">
    <mergeCell ref="B2:I2"/>
    <mergeCell ref="B4:F4"/>
    <mergeCell ref="G4:I4"/>
    <mergeCell ref="B5:F5"/>
    <mergeCell ref="G5:I5"/>
    <mergeCell ref="B6:E6"/>
    <mergeCell ref="F6:I6"/>
    <mergeCell ref="C39:D39"/>
    <mergeCell ref="F39:G39"/>
    <mergeCell ref="B7:E7"/>
    <mergeCell ref="F7:F8"/>
    <mergeCell ref="G7:G8"/>
    <mergeCell ref="B8:E8"/>
    <mergeCell ref="B9:I9"/>
    <mergeCell ref="B32:H32"/>
    <mergeCell ref="B38:G38"/>
    <mergeCell ref="F36:I36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3"/>
  <sheetViews>
    <sheetView zoomScalePageLayoutView="0" workbookViewId="0" topLeftCell="A1">
      <selection activeCell="K38" sqref="K38"/>
    </sheetView>
  </sheetViews>
  <sheetFormatPr defaultColWidth="9.140625" defaultRowHeight="12.75"/>
  <cols>
    <col min="2" max="2" width="9.421875" style="0" customWidth="1"/>
    <col min="4" max="4" width="53.421875" style="0" customWidth="1"/>
    <col min="5" max="5" width="9.8515625" style="0" customWidth="1"/>
    <col min="6" max="6" width="8.8515625" style="0" customWidth="1"/>
  </cols>
  <sheetData>
    <row r="1" ht="13.5" thickBot="1"/>
    <row r="2" spans="2:6" ht="30" customHeight="1" thickBot="1">
      <c r="B2" s="209" t="s">
        <v>25</v>
      </c>
      <c r="C2" s="210"/>
      <c r="D2" s="210"/>
      <c r="E2" s="210"/>
      <c r="F2" s="211"/>
    </row>
    <row r="3" spans="2:6" ht="13.5" thickBot="1">
      <c r="B3" s="212"/>
      <c r="C3" s="213"/>
      <c r="D3" s="213"/>
      <c r="E3" s="213"/>
      <c r="F3" s="214"/>
    </row>
    <row r="4" spans="2:6" ht="19.5" customHeight="1" thickBot="1">
      <c r="B4" s="206" t="s">
        <v>0</v>
      </c>
      <c r="C4" s="207"/>
      <c r="D4" s="207"/>
      <c r="E4" s="207"/>
      <c r="F4" s="208"/>
    </row>
    <row r="5" spans="2:7" ht="12.75">
      <c r="B5" s="40" t="s">
        <v>3</v>
      </c>
      <c r="C5" s="215" t="s">
        <v>14</v>
      </c>
      <c r="D5" s="216"/>
      <c r="E5" s="216"/>
      <c r="F5" s="217"/>
      <c r="G5" s="5"/>
    </row>
    <row r="6" spans="2:7" ht="12.75">
      <c r="B6" s="41" t="s">
        <v>4</v>
      </c>
      <c r="C6" s="218" t="s">
        <v>96</v>
      </c>
      <c r="D6" s="219"/>
      <c r="E6" s="219"/>
      <c r="F6" s="220"/>
      <c r="G6" s="5"/>
    </row>
    <row r="7" spans="2:7" ht="13.5" thickBot="1">
      <c r="B7" s="42" t="s">
        <v>6</v>
      </c>
      <c r="C7" s="221" t="s">
        <v>26</v>
      </c>
      <c r="D7" s="222"/>
      <c r="E7" s="222"/>
      <c r="F7" s="223"/>
      <c r="G7" s="5"/>
    </row>
    <row r="8" spans="2:7" ht="12.75">
      <c r="B8" s="39"/>
      <c r="C8" s="17"/>
      <c r="D8" s="17"/>
      <c r="E8" s="17"/>
      <c r="F8" s="18"/>
      <c r="G8" s="5"/>
    </row>
    <row r="9" spans="2:7" ht="13.5" thickBot="1">
      <c r="B9" s="19"/>
      <c r="C9" s="20"/>
      <c r="D9" s="20"/>
      <c r="E9" s="20"/>
      <c r="F9" s="21"/>
      <c r="G9" s="5"/>
    </row>
    <row r="10" spans="2:6" ht="12.75">
      <c r="B10" s="22" t="s">
        <v>9</v>
      </c>
      <c r="C10" s="23"/>
      <c r="D10" s="23"/>
      <c r="E10" s="23"/>
      <c r="F10" s="24"/>
    </row>
    <row r="11" spans="2:6" ht="12.75">
      <c r="B11" s="25" t="s">
        <v>15</v>
      </c>
      <c r="C11" s="2"/>
      <c r="D11" s="2"/>
      <c r="E11" s="26">
        <v>1</v>
      </c>
      <c r="F11" s="27" t="s">
        <v>5</v>
      </c>
    </row>
    <row r="12" spans="2:6" ht="12.75">
      <c r="B12" s="25" t="s">
        <v>19</v>
      </c>
      <c r="C12" s="2"/>
      <c r="D12" s="2"/>
      <c r="E12" s="26">
        <v>1</v>
      </c>
      <c r="F12" s="27" t="s">
        <v>5</v>
      </c>
    </row>
    <row r="13" spans="2:6" ht="12.75">
      <c r="B13" s="203"/>
      <c r="C13" s="204"/>
      <c r="D13" s="204"/>
      <c r="E13" s="204"/>
      <c r="F13" s="205"/>
    </row>
    <row r="14" spans="2:6" ht="12.75">
      <c r="B14" s="28" t="s">
        <v>20</v>
      </c>
      <c r="C14" s="2"/>
      <c r="D14" s="2"/>
      <c r="E14" s="26"/>
      <c r="F14" s="27"/>
    </row>
    <row r="15" spans="2:6" ht="12.75">
      <c r="B15" s="29" t="s">
        <v>95</v>
      </c>
      <c r="C15" s="2"/>
      <c r="D15" s="2"/>
      <c r="E15" s="26">
        <v>450</v>
      </c>
      <c r="F15" s="27" t="s">
        <v>1</v>
      </c>
    </row>
    <row r="16" spans="2:6" ht="12.75">
      <c r="B16" s="29" t="s">
        <v>22</v>
      </c>
      <c r="C16" s="2"/>
      <c r="D16" s="2"/>
      <c r="E16" s="26">
        <f>E15</f>
        <v>450</v>
      </c>
      <c r="F16" s="27" t="s">
        <v>1</v>
      </c>
    </row>
    <row r="17" spans="2:6" ht="12.75">
      <c r="B17" s="29" t="s">
        <v>21</v>
      </c>
      <c r="C17" s="2"/>
      <c r="D17" s="2"/>
      <c r="E17" s="26">
        <f>E15</f>
        <v>450</v>
      </c>
      <c r="F17" s="27" t="s">
        <v>1</v>
      </c>
    </row>
    <row r="18" spans="2:6" ht="12.75">
      <c r="B18" s="29" t="s">
        <v>23</v>
      </c>
      <c r="C18" s="2"/>
      <c r="D18" s="2"/>
      <c r="E18" s="26"/>
      <c r="F18" s="27"/>
    </row>
    <row r="19" spans="2:6" ht="12.75">
      <c r="B19" s="25"/>
      <c r="C19" s="2" t="s">
        <v>85</v>
      </c>
      <c r="D19" s="2"/>
      <c r="E19" s="26">
        <f>E17*0.06</f>
        <v>27</v>
      </c>
      <c r="F19" s="27" t="s">
        <v>2</v>
      </c>
    </row>
    <row r="20" spans="2:6" ht="12.75">
      <c r="B20" s="203"/>
      <c r="C20" s="204"/>
      <c r="D20" s="204"/>
      <c r="E20" s="204"/>
      <c r="F20" s="205"/>
    </row>
    <row r="21" spans="2:6" ht="12.75">
      <c r="B21" s="28" t="s">
        <v>16</v>
      </c>
      <c r="C21" s="2"/>
      <c r="D21" s="2"/>
      <c r="E21" s="26"/>
      <c r="F21" s="30"/>
    </row>
    <row r="22" spans="2:6" ht="12.75">
      <c r="B22" s="29" t="s">
        <v>17</v>
      </c>
      <c r="C22" s="2"/>
      <c r="D22" s="2"/>
      <c r="E22" s="26"/>
      <c r="F22" s="27"/>
    </row>
    <row r="23" spans="2:6" ht="12.75">
      <c r="B23" s="29"/>
      <c r="C23" s="4" t="s">
        <v>86</v>
      </c>
      <c r="D23" s="6"/>
      <c r="E23" s="26">
        <f>E16*0.0012</f>
        <v>0.5399999999999999</v>
      </c>
      <c r="F23" s="27" t="s">
        <v>10</v>
      </c>
    </row>
    <row r="24" spans="2:6" ht="12.75">
      <c r="B24" s="29"/>
      <c r="C24" s="4" t="s">
        <v>87</v>
      </c>
      <c r="D24" s="6"/>
      <c r="E24" s="26">
        <f>E17*0.0005</f>
        <v>0.225</v>
      </c>
      <c r="F24" s="27" t="s">
        <v>10</v>
      </c>
    </row>
    <row r="25" spans="2:6" ht="12.75">
      <c r="B25" s="29"/>
      <c r="C25" s="4" t="s">
        <v>88</v>
      </c>
      <c r="D25" s="6"/>
      <c r="E25" s="26">
        <f>E19*0.17</f>
        <v>4.590000000000001</v>
      </c>
      <c r="F25" s="27" t="s">
        <v>10</v>
      </c>
    </row>
    <row r="26" spans="2:6" ht="12.75">
      <c r="B26" s="29"/>
      <c r="C26" s="4"/>
      <c r="D26" s="31" t="s">
        <v>12</v>
      </c>
      <c r="E26" s="32">
        <f>SUM(E23:E25)</f>
        <v>5.355</v>
      </c>
      <c r="F26" s="27" t="s">
        <v>10</v>
      </c>
    </row>
    <row r="27" spans="2:6" ht="12.75">
      <c r="B27" s="29"/>
      <c r="C27" s="4" t="s">
        <v>89</v>
      </c>
      <c r="D27" s="31"/>
      <c r="E27" s="32">
        <f>E26*650</f>
        <v>3480.7500000000005</v>
      </c>
      <c r="F27" s="27" t="s">
        <v>7</v>
      </c>
    </row>
    <row r="28" spans="2:6" ht="12.75">
      <c r="B28" s="29" t="s">
        <v>18</v>
      </c>
      <c r="C28" s="4"/>
      <c r="D28" s="31"/>
      <c r="E28" s="32"/>
      <c r="F28" s="27"/>
    </row>
    <row r="29" spans="2:6" ht="12.75">
      <c r="B29" s="29"/>
      <c r="C29" s="4" t="s">
        <v>90</v>
      </c>
      <c r="D29" s="31"/>
      <c r="E29" s="33">
        <f>E19*0.193</f>
        <v>5.211</v>
      </c>
      <c r="F29" s="27" t="s">
        <v>2</v>
      </c>
    </row>
    <row r="30" spans="2:6" ht="12.75">
      <c r="B30" s="29"/>
      <c r="C30" s="4" t="s">
        <v>91</v>
      </c>
      <c r="D30" s="31"/>
      <c r="E30" s="33">
        <f>E19*1.167</f>
        <v>31.509</v>
      </c>
      <c r="F30" s="27" t="s">
        <v>2</v>
      </c>
    </row>
    <row r="31" spans="2:6" ht="12.75">
      <c r="B31" s="29"/>
      <c r="C31" s="4"/>
      <c r="D31" s="31" t="s">
        <v>11</v>
      </c>
      <c r="E31" s="32">
        <f>SUM(E29:E30)</f>
        <v>36.72</v>
      </c>
      <c r="F31" s="27" t="s">
        <v>2</v>
      </c>
    </row>
    <row r="32" spans="2:6" ht="12.75">
      <c r="B32" s="29"/>
      <c r="C32" s="4" t="s">
        <v>92</v>
      </c>
      <c r="D32" s="31"/>
      <c r="E32" s="32">
        <f>E31*180</f>
        <v>6609.599999999999</v>
      </c>
      <c r="F32" s="27" t="s">
        <v>8</v>
      </c>
    </row>
    <row r="33" spans="2:6" ht="12.75">
      <c r="B33" s="29"/>
      <c r="C33" s="4"/>
      <c r="D33" s="31"/>
      <c r="E33" s="32"/>
      <c r="F33" s="27"/>
    </row>
    <row r="34" spans="2:6" ht="12.75">
      <c r="B34" s="29" t="s">
        <v>93</v>
      </c>
      <c r="C34" s="4"/>
      <c r="D34" s="31"/>
      <c r="E34" s="32">
        <f>E19*1</f>
        <v>27</v>
      </c>
      <c r="F34" s="27" t="s">
        <v>13</v>
      </c>
    </row>
    <row r="35" spans="2:6" ht="13.5" thickBot="1">
      <c r="B35" s="34"/>
      <c r="C35" s="35"/>
      <c r="D35" s="36"/>
      <c r="E35" s="37"/>
      <c r="F35" s="38"/>
    </row>
    <row r="36" spans="2:6" ht="12.75">
      <c r="B36" s="4"/>
      <c r="C36" s="2"/>
      <c r="D36" s="2"/>
      <c r="E36" s="3"/>
      <c r="F36" s="1"/>
    </row>
    <row r="37" spans="2:3" ht="12.75">
      <c r="B37" s="87" t="s">
        <v>99</v>
      </c>
      <c r="C37" s="6"/>
    </row>
    <row r="38" ht="12.75">
      <c r="C38" s="6"/>
    </row>
    <row r="39" ht="12.75">
      <c r="C39" s="6"/>
    </row>
    <row r="40" ht="12.75">
      <c r="C40" s="6"/>
    </row>
    <row r="41" ht="12.75">
      <c r="C41" s="6"/>
    </row>
    <row r="42" ht="12.75">
      <c r="C42" s="6"/>
    </row>
    <row r="43" ht="12.75">
      <c r="C43" s="6"/>
    </row>
  </sheetData>
  <sheetProtection/>
  <mergeCells count="8">
    <mergeCell ref="B13:F13"/>
    <mergeCell ref="B20:F20"/>
    <mergeCell ref="B4:F4"/>
    <mergeCell ref="B2:F2"/>
    <mergeCell ref="B3:F3"/>
    <mergeCell ref="C5:F5"/>
    <mergeCell ref="C6:F6"/>
    <mergeCell ref="C7:F7"/>
  </mergeCells>
  <printOptions horizontalCentered="1"/>
  <pageMargins left="0.7874015748031497" right="0.3937007874015748" top="0.984251968503937" bottom="0.3937007874015748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25"/>
  <sheetViews>
    <sheetView zoomScalePageLayoutView="0" workbookViewId="0" topLeftCell="A1">
      <selection activeCell="L21" sqref="L21"/>
    </sheetView>
  </sheetViews>
  <sheetFormatPr defaultColWidth="9.140625" defaultRowHeight="12.75"/>
  <cols>
    <col min="2" max="2" width="8.140625" style="0" customWidth="1"/>
    <col min="3" max="3" width="56.7109375" style="0" customWidth="1"/>
    <col min="4" max="4" width="13.00390625" style="0" customWidth="1"/>
    <col min="5" max="5" width="15.8515625" style="0" bestFit="1" customWidth="1"/>
    <col min="6" max="9" width="15.28125" style="0" customWidth="1"/>
  </cols>
  <sheetData>
    <row r="2" ht="13.5" thickBot="1"/>
    <row r="3" spans="2:9" ht="18.75" thickBot="1">
      <c r="B3" s="230" t="s">
        <v>100</v>
      </c>
      <c r="C3" s="231"/>
      <c r="D3" s="231"/>
      <c r="E3" s="231"/>
      <c r="F3" s="231"/>
      <c r="G3" s="231"/>
      <c r="H3" s="231"/>
      <c r="I3" s="232"/>
    </row>
    <row r="4" spans="2:9" ht="15.75" thickBot="1">
      <c r="B4" s="226" t="s">
        <v>29</v>
      </c>
      <c r="C4" s="227"/>
      <c r="D4" s="227"/>
      <c r="E4" s="227"/>
      <c r="F4" s="227"/>
      <c r="G4" s="227"/>
      <c r="H4" s="227"/>
      <c r="I4" s="228"/>
    </row>
    <row r="5" spans="2:9" ht="12.75">
      <c r="B5" s="233" t="s">
        <v>101</v>
      </c>
      <c r="C5" s="234"/>
      <c r="D5" s="89" t="s">
        <v>102</v>
      </c>
      <c r="E5" s="90"/>
      <c r="F5" s="235">
        <f>E19</f>
        <v>38928.35</v>
      </c>
      <c r="G5" s="236"/>
      <c r="H5" s="237" t="s">
        <v>117</v>
      </c>
      <c r="I5" s="238"/>
    </row>
    <row r="6" spans="2:9" ht="13.5" thickBot="1">
      <c r="B6" s="239"/>
      <c r="C6" s="240"/>
      <c r="D6" s="241"/>
      <c r="E6" s="242"/>
      <c r="F6" s="242"/>
      <c r="G6" s="240"/>
      <c r="H6" s="243" t="s">
        <v>118</v>
      </c>
      <c r="I6" s="244"/>
    </row>
    <row r="7" spans="2:9" ht="25.5">
      <c r="B7" s="91" t="s">
        <v>37</v>
      </c>
      <c r="C7" s="92" t="s">
        <v>103</v>
      </c>
      <c r="D7" s="93" t="s">
        <v>104</v>
      </c>
      <c r="E7" s="93" t="s">
        <v>105</v>
      </c>
      <c r="F7" s="92" t="s">
        <v>106</v>
      </c>
      <c r="G7" s="92" t="s">
        <v>107</v>
      </c>
      <c r="H7" s="92" t="s">
        <v>108</v>
      </c>
      <c r="I7" s="94" t="s">
        <v>109</v>
      </c>
    </row>
    <row r="8" spans="2:9" ht="12.75">
      <c r="B8" s="224">
        <v>1</v>
      </c>
      <c r="C8" s="229" t="str">
        <f>Plan1!D12</f>
        <v>SERVIÇOS PRELIMENARES:</v>
      </c>
      <c r="D8" s="95" t="s">
        <v>110</v>
      </c>
      <c r="E8" s="96">
        <f>E9/E19</f>
        <v>0.10104255638885286</v>
      </c>
      <c r="F8" s="97">
        <v>1</v>
      </c>
      <c r="G8" s="97"/>
      <c r="H8" s="97"/>
      <c r="I8" s="98"/>
    </row>
    <row r="9" spans="2:9" ht="12.75">
      <c r="B9" s="225"/>
      <c r="C9" s="229"/>
      <c r="D9" s="99" t="s">
        <v>111</v>
      </c>
      <c r="E9" s="100">
        <f>Plan1!I15</f>
        <v>3933.42</v>
      </c>
      <c r="F9" s="101">
        <f>E9*F8</f>
        <v>3933.42</v>
      </c>
      <c r="G9" s="101"/>
      <c r="H9" s="101"/>
      <c r="I9" s="102"/>
    </row>
    <row r="10" spans="2:9" ht="12.75">
      <c r="B10" s="224">
        <v>2</v>
      </c>
      <c r="C10" s="229" t="str">
        <f>Plan1!D24</f>
        <v>TRANSPORTES:</v>
      </c>
      <c r="D10" s="99" t="s">
        <v>110</v>
      </c>
      <c r="E10" s="96">
        <f>E11/E19</f>
        <v>0.22070830127657606</v>
      </c>
      <c r="F10" s="97">
        <v>1</v>
      </c>
      <c r="G10" s="97"/>
      <c r="H10" s="97"/>
      <c r="I10" s="103"/>
    </row>
    <row r="11" spans="2:9" ht="12.75">
      <c r="B11" s="225"/>
      <c r="C11" s="229"/>
      <c r="D11" s="99" t="s">
        <v>111</v>
      </c>
      <c r="E11" s="100">
        <f>Plan1!I28</f>
        <v>8591.81</v>
      </c>
      <c r="F11" s="101">
        <f>E11*F10</f>
        <v>8591.81</v>
      </c>
      <c r="G11" s="101"/>
      <c r="H11" s="101"/>
      <c r="I11" s="102"/>
    </row>
    <row r="12" spans="2:9" ht="12.75">
      <c r="B12" s="224">
        <v>3</v>
      </c>
      <c r="C12" s="229" t="str">
        <f>Plan1!D17</f>
        <v>PAVIMENTAÇÃO:</v>
      </c>
      <c r="D12" s="99" t="s">
        <v>110</v>
      </c>
      <c r="E12" s="96">
        <f>E13/E19</f>
        <v>0.6782491423345711</v>
      </c>
      <c r="F12" s="97">
        <v>0.5</v>
      </c>
      <c r="G12" s="104">
        <v>0.5</v>
      </c>
      <c r="H12" s="97"/>
      <c r="I12" s="103"/>
    </row>
    <row r="13" spans="2:9" ht="12.75">
      <c r="B13" s="225"/>
      <c r="C13" s="229"/>
      <c r="D13" s="99" t="s">
        <v>111</v>
      </c>
      <c r="E13" s="100">
        <f>Plan1!I22</f>
        <v>26403.12</v>
      </c>
      <c r="F13" s="101">
        <f>E13*F12</f>
        <v>13201.56</v>
      </c>
      <c r="G13" s="101">
        <f>E13*G12</f>
        <v>13201.56</v>
      </c>
      <c r="H13" s="101"/>
      <c r="I13" s="102"/>
    </row>
    <row r="14" spans="2:9" ht="12.75">
      <c r="B14" s="224">
        <v>4</v>
      </c>
      <c r="C14" s="229"/>
      <c r="D14" s="99" t="s">
        <v>110</v>
      </c>
      <c r="E14" s="96"/>
      <c r="F14" s="97"/>
      <c r="G14" s="97"/>
      <c r="H14" s="97"/>
      <c r="I14" s="103"/>
    </row>
    <row r="15" spans="2:9" ht="12.75">
      <c r="B15" s="225"/>
      <c r="C15" s="229"/>
      <c r="D15" s="99" t="s">
        <v>111</v>
      </c>
      <c r="E15" s="100"/>
      <c r="F15" s="101"/>
      <c r="G15" s="101"/>
      <c r="H15" s="101"/>
      <c r="I15" s="102"/>
    </row>
    <row r="16" spans="2:9" ht="12.75">
      <c r="B16" s="224">
        <v>5</v>
      </c>
      <c r="C16" s="229"/>
      <c r="D16" s="99" t="s">
        <v>110</v>
      </c>
      <c r="E16" s="96"/>
      <c r="F16" s="97"/>
      <c r="G16" s="97"/>
      <c r="H16" s="97"/>
      <c r="I16" s="103"/>
    </row>
    <row r="17" spans="2:9" ht="12.75">
      <c r="B17" s="225"/>
      <c r="C17" s="229"/>
      <c r="D17" s="99" t="s">
        <v>111</v>
      </c>
      <c r="E17" s="100"/>
      <c r="F17" s="101"/>
      <c r="G17" s="101"/>
      <c r="H17" s="101"/>
      <c r="I17" s="102"/>
    </row>
    <row r="18" spans="2:9" ht="12.75">
      <c r="B18" s="245" t="s">
        <v>112</v>
      </c>
      <c r="C18" s="246"/>
      <c r="D18" s="105" t="s">
        <v>110</v>
      </c>
      <c r="E18" s="106">
        <f>E8+E10+E12+E14+E16</f>
        <v>1</v>
      </c>
      <c r="F18" s="107"/>
      <c r="G18" s="108">
        <f>G12</f>
        <v>0.5</v>
      </c>
      <c r="H18" s="108"/>
      <c r="I18" s="109"/>
    </row>
    <row r="19" spans="2:9" ht="13.5" thickBot="1">
      <c r="B19" s="247"/>
      <c r="C19" s="248"/>
      <c r="D19" s="110" t="s">
        <v>111</v>
      </c>
      <c r="E19" s="111">
        <f>E9+E11+E13</f>
        <v>38928.35</v>
      </c>
      <c r="F19" s="112">
        <f>F9+F11+F13</f>
        <v>25726.79</v>
      </c>
      <c r="G19" s="112">
        <f>G13</f>
        <v>13201.56</v>
      </c>
      <c r="H19" s="112"/>
      <c r="I19" s="113"/>
    </row>
    <row r="20" spans="2:9" ht="12.75">
      <c r="B20" s="114"/>
      <c r="C20" s="115"/>
      <c r="D20" s="116"/>
      <c r="E20" s="116"/>
      <c r="F20" s="115"/>
      <c r="G20" s="117"/>
      <c r="H20" s="115"/>
      <c r="I20" s="118"/>
    </row>
    <row r="21" spans="2:9" ht="12.75">
      <c r="B21" s="119"/>
      <c r="C21" s="120"/>
      <c r="D21" s="121"/>
      <c r="E21" s="122"/>
      <c r="F21" s="120"/>
      <c r="G21" s="123"/>
      <c r="H21" s="124" t="s">
        <v>113</v>
      </c>
      <c r="I21" s="125"/>
    </row>
    <row r="22" spans="2:9" ht="12.75">
      <c r="B22" s="126"/>
      <c r="C22" s="127" t="s">
        <v>114</v>
      </c>
      <c r="D22" s="128"/>
      <c r="E22" s="249" t="s">
        <v>115</v>
      </c>
      <c r="F22" s="249"/>
      <c r="G22" s="129"/>
      <c r="H22" s="130"/>
      <c r="I22" s="125"/>
    </row>
    <row r="23" spans="2:9" ht="12.75">
      <c r="B23" s="131"/>
      <c r="C23" s="132"/>
      <c r="D23" s="128"/>
      <c r="E23" s="128"/>
      <c r="F23" s="130"/>
      <c r="G23" s="130"/>
      <c r="H23" s="130"/>
      <c r="I23" s="125"/>
    </row>
    <row r="24" spans="2:9" ht="12.75">
      <c r="B24" s="133"/>
      <c r="C24" s="134"/>
      <c r="D24" s="135"/>
      <c r="E24" s="135"/>
      <c r="F24" s="136"/>
      <c r="G24" s="130"/>
      <c r="H24" s="130"/>
      <c r="I24" s="125"/>
    </row>
    <row r="25" spans="2:9" ht="13.5" thickBot="1">
      <c r="B25" s="137"/>
      <c r="C25" s="138" t="s">
        <v>116</v>
      </c>
      <c r="D25" s="139"/>
      <c r="E25" s="139"/>
      <c r="F25" s="140"/>
      <c r="G25" s="140"/>
      <c r="H25" s="140"/>
      <c r="I25" s="141"/>
    </row>
  </sheetData>
  <sheetProtection/>
  <mergeCells count="20">
    <mergeCell ref="B14:B15"/>
    <mergeCell ref="C14:C15"/>
    <mergeCell ref="B16:B17"/>
    <mergeCell ref="C16:C17"/>
    <mergeCell ref="B18:C19"/>
    <mergeCell ref="E22:F22"/>
    <mergeCell ref="B3:I3"/>
    <mergeCell ref="B5:C5"/>
    <mergeCell ref="F5:G5"/>
    <mergeCell ref="H5:I5"/>
    <mergeCell ref="B6:C6"/>
    <mergeCell ref="D6:G6"/>
    <mergeCell ref="H6:I6"/>
    <mergeCell ref="B8:B9"/>
    <mergeCell ref="B4:I4"/>
    <mergeCell ref="C8:C9"/>
    <mergeCell ref="B10:B11"/>
    <mergeCell ref="C10:C11"/>
    <mergeCell ref="B12:B13"/>
    <mergeCell ref="C12:C13"/>
  </mergeCells>
  <conditionalFormatting sqref="F25:H25 F22:H22">
    <cfRule type="cellIs" priority="1" dxfId="1" operator="equal" stopIfTrue="1">
      <formula>0</formula>
    </cfRule>
    <cfRule type="cellIs" priority="2" dxfId="0" operator="greaterThanOrEqual" stopIfTrue="1">
      <formula>0</formula>
    </cfRule>
  </conditionalFormatting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1">
      <selection activeCell="D39" sqref="D39"/>
    </sheetView>
  </sheetViews>
  <sheetFormatPr defaultColWidth="9.140625" defaultRowHeight="12.75"/>
  <cols>
    <col min="2" max="2" width="1.421875" style="0" customWidth="1"/>
    <col min="4" max="4" width="40.57421875" style="0" bestFit="1" customWidth="1"/>
    <col min="6" max="8" width="9.140625" style="0" customWidth="1"/>
  </cols>
  <sheetData>
    <row r="1" ht="13.5" thickBot="1"/>
    <row r="2" spans="2:8" ht="15">
      <c r="B2" s="142"/>
      <c r="C2" s="250" t="s">
        <v>119</v>
      </c>
      <c r="D2" s="250"/>
      <c r="E2" s="250"/>
      <c r="F2" s="250"/>
      <c r="G2" s="23"/>
      <c r="H2" s="24"/>
    </row>
    <row r="3" spans="2:8" ht="15">
      <c r="B3" s="25"/>
      <c r="C3" s="165"/>
      <c r="D3" s="165"/>
      <c r="E3" s="165"/>
      <c r="F3" s="165"/>
      <c r="G3" s="2"/>
      <c r="H3" s="30"/>
    </row>
    <row r="4" spans="2:8" ht="12.75">
      <c r="B4" s="25"/>
      <c r="C4" s="251" t="s">
        <v>120</v>
      </c>
      <c r="D4" s="251"/>
      <c r="E4" s="251"/>
      <c r="F4" s="251"/>
      <c r="G4" s="2"/>
      <c r="H4" s="30"/>
    </row>
    <row r="5" spans="2:8" ht="12.75">
      <c r="B5" s="25"/>
      <c r="C5" s="2"/>
      <c r="D5" s="2"/>
      <c r="E5" s="2"/>
      <c r="F5" s="2"/>
      <c r="G5" s="2"/>
      <c r="H5" s="88" t="s">
        <v>121</v>
      </c>
    </row>
    <row r="6" spans="2:8" ht="12.75">
      <c r="B6" s="25"/>
      <c r="C6" s="143" t="s">
        <v>122</v>
      </c>
      <c r="D6" s="143" t="s">
        <v>123</v>
      </c>
      <c r="E6" s="143" t="s">
        <v>124</v>
      </c>
      <c r="F6" s="144"/>
      <c r="G6" s="86" t="s">
        <v>125</v>
      </c>
      <c r="H6" s="145"/>
    </row>
    <row r="7" spans="2:8" ht="12.75">
      <c r="B7" s="25"/>
      <c r="C7" s="146"/>
      <c r="D7" s="146"/>
      <c r="E7" s="147"/>
      <c r="F7" s="2"/>
      <c r="G7" s="86" t="s">
        <v>126</v>
      </c>
      <c r="H7" s="148">
        <v>0.0065</v>
      </c>
    </row>
    <row r="8" spans="2:8" ht="12.75">
      <c r="B8" s="25"/>
      <c r="C8" s="143" t="s">
        <v>127</v>
      </c>
      <c r="D8" s="143" t="s">
        <v>128</v>
      </c>
      <c r="E8" s="149">
        <v>0.0453</v>
      </c>
      <c r="F8" s="2"/>
      <c r="G8" s="86" t="s">
        <v>129</v>
      </c>
      <c r="H8" s="148">
        <v>0.03</v>
      </c>
    </row>
    <row r="9" spans="2:8" ht="12.75">
      <c r="B9" s="25"/>
      <c r="C9" s="143" t="s">
        <v>130</v>
      </c>
      <c r="D9" s="143" t="s">
        <v>131</v>
      </c>
      <c r="E9" s="149">
        <v>0.0074</v>
      </c>
      <c r="F9" s="2"/>
      <c r="G9" s="86" t="s">
        <v>132</v>
      </c>
      <c r="H9" s="150">
        <v>0.03</v>
      </c>
    </row>
    <row r="10" spans="2:8" ht="12.75">
      <c r="B10" s="25"/>
      <c r="C10" s="143" t="s">
        <v>133</v>
      </c>
      <c r="D10" s="143" t="s">
        <v>134</v>
      </c>
      <c r="E10" s="151">
        <v>0</v>
      </c>
      <c r="F10" s="2"/>
      <c r="G10" s="86"/>
      <c r="H10" s="152"/>
    </row>
    <row r="11" spans="2:8" ht="12.75">
      <c r="B11" s="25"/>
      <c r="C11" s="143" t="s">
        <v>135</v>
      </c>
      <c r="D11" s="143" t="s">
        <v>136</v>
      </c>
      <c r="E11" s="149">
        <v>0.0097</v>
      </c>
      <c r="F11" s="2"/>
      <c r="G11" s="86"/>
      <c r="H11" s="30"/>
    </row>
    <row r="12" spans="2:8" ht="12.75">
      <c r="B12" s="25"/>
      <c r="C12" s="143" t="s">
        <v>137</v>
      </c>
      <c r="D12" s="143" t="s">
        <v>138</v>
      </c>
      <c r="E12" s="153">
        <v>0.0121</v>
      </c>
      <c r="F12" s="2"/>
      <c r="G12" s="86" t="s">
        <v>139</v>
      </c>
      <c r="H12" s="154">
        <f>SUM(H7:H9)</f>
        <v>0.0665</v>
      </c>
    </row>
    <row r="13" spans="2:8" ht="12.75">
      <c r="B13" s="25"/>
      <c r="C13" s="143" t="s">
        <v>140</v>
      </c>
      <c r="D13" s="143" t="s">
        <v>141</v>
      </c>
      <c r="E13" s="149">
        <v>0.0743</v>
      </c>
      <c r="F13" s="2"/>
      <c r="G13" s="2"/>
      <c r="H13" s="30"/>
    </row>
    <row r="14" spans="2:8" ht="12.75">
      <c r="B14" s="25"/>
      <c r="C14" s="143" t="s">
        <v>142</v>
      </c>
      <c r="D14" s="143" t="s">
        <v>125</v>
      </c>
      <c r="E14" s="149">
        <v>0.0415</v>
      </c>
      <c r="F14" s="2"/>
      <c r="G14" s="2"/>
      <c r="H14" s="30"/>
    </row>
    <row r="15" spans="2:8" ht="12.75">
      <c r="B15" s="25"/>
      <c r="C15" s="143" t="s">
        <v>143</v>
      </c>
      <c r="D15" s="143" t="s">
        <v>143</v>
      </c>
      <c r="E15" s="149">
        <v>0.045</v>
      </c>
      <c r="F15" s="2"/>
      <c r="G15" s="2"/>
      <c r="H15" s="30"/>
    </row>
    <row r="16" spans="2:8" ht="12.75">
      <c r="B16" s="25"/>
      <c r="C16" s="143"/>
      <c r="D16" s="143"/>
      <c r="E16" s="149"/>
      <c r="F16" s="2"/>
      <c r="G16" s="2"/>
      <c r="H16" s="30"/>
    </row>
    <row r="17" spans="2:8" ht="12.75">
      <c r="B17" s="25"/>
      <c r="C17" s="2"/>
      <c r="D17" s="2"/>
      <c r="E17" s="2"/>
      <c r="F17" s="2"/>
      <c r="G17" s="2"/>
      <c r="H17" s="30"/>
    </row>
    <row r="18" spans="2:8" ht="12.75">
      <c r="B18" s="25"/>
      <c r="C18" s="2"/>
      <c r="D18" s="84" t="s">
        <v>144</v>
      </c>
      <c r="E18" s="155">
        <f>(1+(E8+E9+E10+E11))*(1+E12)*(1+E13)/(1-(E14+E15))-1</f>
        <v>0.26452817676190477</v>
      </c>
      <c r="F18" s="2"/>
      <c r="G18" s="2"/>
      <c r="H18" s="30"/>
    </row>
    <row r="19" spans="2:8" ht="12.75">
      <c r="B19" s="25"/>
      <c r="C19" s="2"/>
      <c r="D19" s="2"/>
      <c r="E19" s="2"/>
      <c r="F19" s="2"/>
      <c r="G19" s="2"/>
      <c r="H19" s="30"/>
    </row>
    <row r="20" spans="2:8" ht="12.75">
      <c r="B20" s="25"/>
      <c r="C20" s="2"/>
      <c r="D20" s="84" t="s">
        <v>145</v>
      </c>
      <c r="E20" s="2"/>
      <c r="F20" s="2"/>
      <c r="G20" s="2"/>
      <c r="H20" s="30"/>
    </row>
    <row r="21" spans="2:8" ht="12.75">
      <c r="B21" s="25"/>
      <c r="C21" s="2"/>
      <c r="D21" s="2"/>
      <c r="E21" s="2"/>
      <c r="F21" s="2"/>
      <c r="G21" s="2"/>
      <c r="H21" s="30"/>
    </row>
    <row r="22" spans="2:8" ht="12.75">
      <c r="B22" s="25"/>
      <c r="C22" s="156"/>
      <c r="D22" s="2"/>
      <c r="E22" s="2"/>
      <c r="F22" s="2"/>
      <c r="G22" s="2"/>
      <c r="H22" s="30"/>
    </row>
    <row r="23" spans="2:8" ht="12.75">
      <c r="B23" s="25"/>
      <c r="C23" s="157" t="s">
        <v>146</v>
      </c>
      <c r="D23" s="2"/>
      <c r="E23" s="2"/>
      <c r="F23" s="2"/>
      <c r="G23" s="2"/>
      <c r="H23" s="30"/>
    </row>
    <row r="24" spans="2:8" ht="12.75">
      <c r="B24" s="25"/>
      <c r="C24" s="2"/>
      <c r="D24" s="2"/>
      <c r="E24" s="2"/>
      <c r="F24" s="2"/>
      <c r="G24" s="2"/>
      <c r="H24" s="30"/>
    </row>
    <row r="25" spans="2:8" ht="12.75">
      <c r="B25" s="158"/>
      <c r="C25" s="159"/>
      <c r="D25" s="159"/>
      <c r="E25" s="159"/>
      <c r="F25" s="159"/>
      <c r="G25" s="159"/>
      <c r="H25" s="85"/>
    </row>
    <row r="26" spans="2:8" ht="12.75">
      <c r="B26" s="160"/>
      <c r="C26" s="252" t="s">
        <v>147</v>
      </c>
      <c r="D26" s="252"/>
      <c r="E26" s="252"/>
      <c r="F26" s="252"/>
      <c r="G26" s="252"/>
      <c r="H26" s="253"/>
    </row>
    <row r="27" spans="2:8" ht="12.75">
      <c r="B27" s="161"/>
      <c r="C27" s="254" t="s">
        <v>148</v>
      </c>
      <c r="D27" s="254"/>
      <c r="E27" s="254"/>
      <c r="F27" s="254"/>
      <c r="G27" s="254"/>
      <c r="H27" s="255"/>
    </row>
    <row r="28" spans="2:8" ht="13.5" thickBot="1">
      <c r="B28" s="162"/>
      <c r="C28" s="163"/>
      <c r="D28" s="163"/>
      <c r="E28" s="163"/>
      <c r="F28" s="163"/>
      <c r="G28" s="163"/>
      <c r="H28" s="164"/>
    </row>
  </sheetData>
  <sheetProtection/>
  <mergeCells count="4">
    <mergeCell ref="C2:F2"/>
    <mergeCell ref="C4:F4"/>
    <mergeCell ref="C26:H26"/>
    <mergeCell ref="C27:H2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pavisan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</dc:creator>
  <cp:keywords/>
  <dc:description/>
  <cp:lastModifiedBy>usuario</cp:lastModifiedBy>
  <cp:lastPrinted>2020-03-18T14:02:47Z</cp:lastPrinted>
  <dcterms:created xsi:type="dcterms:W3CDTF">2004-07-05T18:57:26Z</dcterms:created>
  <dcterms:modified xsi:type="dcterms:W3CDTF">2020-04-20T17:32:05Z</dcterms:modified>
  <cp:category/>
  <cp:version/>
  <cp:contentType/>
  <cp:contentStatus/>
</cp:coreProperties>
</file>